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195" windowHeight="16575"/>
  </bookViews>
  <sheets>
    <sheet name="Sheet1 (2)" sheetId="2" r:id="rId1"/>
  </sheets>
  <definedNames>
    <definedName name="_xlnm._FilterDatabase" localSheetId="0" hidden="1">'Sheet1 (2)'!$A$2:$G$49</definedName>
    <definedName name="_xlnm.Print_Area" localSheetId="0">'Sheet1 (2)'!$A$1:$I$49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4F2F3391586408EB5E495569CB694CE" descr="微信图片_20260605154701_471_5"/>
        <xdr:cNvPicPr/>
      </xdr:nvPicPr>
      <xdr:blipFill>
        <a:blip r:embed="rId1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4" name="ID_1A03DB97080E4A9281FB49119542341F" descr="微信图片_20260605155117_473_5"/>
        <xdr:cNvPicPr/>
      </xdr:nvPicPr>
      <xdr:blipFill>
        <a:blip r:embed="rId2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8" name="ID_D3B19CBD8E6A4D77AE1678D586941835" descr="微信图片_20260605155515_477_5"/>
        <xdr:cNvPicPr/>
      </xdr:nvPicPr>
      <xdr:blipFill>
        <a:blip r:embed="rId3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9" name="ID_9B10D250EA314550B29C12F9E300D1FA" descr="微信图片_20260605155623_480_5"/>
        <xdr:cNvPicPr/>
      </xdr:nvPicPr>
      <xdr:blipFill>
        <a:blip r:embed="rId4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10" name="ID_B7DD8282287D4EDCAF7F00E2E57A4913" descr="微信图片_20260605155623_480_5"/>
        <xdr:cNvPicPr/>
      </xdr:nvPicPr>
      <xdr:blipFill>
        <a:blip r:embed="rId4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11" name="ID_C35852E7750A4C1F9CB1E0FAD2596C7B" descr="微信图片_20260605155623_480_5"/>
        <xdr:cNvPicPr/>
      </xdr:nvPicPr>
      <xdr:blipFill>
        <a:blip r:embed="rId4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12" name="ID_8B3E0B8196D0445180EF6428E7776B30" descr="微信图片_20260605155623_480_5"/>
        <xdr:cNvPicPr/>
      </xdr:nvPicPr>
      <xdr:blipFill>
        <a:blip r:embed="rId4"/>
        <a:stretch>
          <a:fillRect/>
        </a:stretch>
      </xdr:blipFill>
      <xdr:spPr>
        <a:xfrm>
          <a:off x="0" y="0"/>
          <a:ext cx="5657850" cy="10057765"/>
        </a:xfrm>
        <a:prstGeom prst="rect">
          <a:avLst/>
        </a:prstGeom>
      </xdr:spPr>
    </xdr:pic>
  </etc:cellImage>
  <etc:cellImage>
    <xdr:pic>
      <xdr:nvPicPr>
        <xdr:cNvPr id="17" name="ID_A221429DBAB2422D86DA7CDA9696DD17" descr="微信图片_20260605160844_483_5"/>
        <xdr:cNvPicPr/>
      </xdr:nvPicPr>
      <xdr:blipFill>
        <a:blip r:embed="rId5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18" name="ID_5B21620B391E407A89E58DE41301AC12" descr="微信图片_20260605160844_483_5"/>
        <xdr:cNvPicPr/>
      </xdr:nvPicPr>
      <xdr:blipFill>
        <a:blip r:embed="rId5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19" name="ID_B29C10C4E8FA4875B5EFE625F1F8AF33" descr="微信图片_20260605160925_484_5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8284210"/>
        </a:xfrm>
        <a:prstGeom prst="rect">
          <a:avLst/>
        </a:prstGeom>
      </xdr:spPr>
    </xdr:pic>
  </etc:cellImage>
  <etc:cellImage>
    <xdr:pic>
      <xdr:nvPicPr>
        <xdr:cNvPr id="20" name="ID_C327284FC3794B9ABACFCD4B415614A9" descr="微信图片_20260605161051_485_5"/>
        <xdr:cNvPicPr/>
      </xdr:nvPicPr>
      <xdr:blipFill>
        <a:blip r:embed="rId7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21" name="ID_182546869EF44DE6806D0D1060372385" descr="微信图片_20260605161053_486_5"/>
        <xdr:cNvPicPr/>
      </xdr:nvPicPr>
      <xdr:blipFill>
        <a:blip r:embed="rId8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24" name="ID_6FD92FC097E7424C98D6334E131A9B86" descr="微信图片_20260605161506_489_5"/>
        <xdr:cNvPicPr/>
      </xdr:nvPicPr>
      <xdr:blipFill>
        <a:blip r:embed="rId9"/>
        <a:stretch>
          <a:fillRect/>
        </a:stretch>
      </xdr:blipFill>
      <xdr:spPr>
        <a:xfrm>
          <a:off x="0" y="0"/>
          <a:ext cx="7524750" cy="7524750"/>
        </a:xfrm>
        <a:prstGeom prst="rect">
          <a:avLst/>
        </a:prstGeom>
      </xdr:spPr>
    </xdr:pic>
  </etc:cellImage>
  <etc:cellImage>
    <xdr:pic>
      <xdr:nvPicPr>
        <xdr:cNvPr id="26" name="ID_B6B9512BE6C742D0BFBA8EDA2A0E8DC8" descr="微信图片_20260605155603_478_5"/>
        <xdr:cNvPicPr/>
      </xdr:nvPicPr>
      <xdr:blipFill>
        <a:blip r:embed="rId10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29" name="ID_EBCBCBF9D580404E9686542D1494749F" descr="微信图片_20260605162245_493_5"/>
        <xdr:cNvPicPr/>
      </xdr:nvPicPr>
      <xdr:blipFill>
        <a:blip r:embed="rId11"/>
        <a:stretch>
          <a:fillRect/>
        </a:stretch>
      </xdr:blipFill>
      <xdr:spPr>
        <a:xfrm>
          <a:off x="0" y="0"/>
          <a:ext cx="7021830" cy="10058400"/>
        </a:xfrm>
        <a:prstGeom prst="rect">
          <a:avLst/>
        </a:prstGeom>
      </xdr:spPr>
    </xdr:pic>
  </etc:cellImage>
  <etc:cellImage>
    <xdr:pic>
      <xdr:nvPicPr>
        <xdr:cNvPr id="30" name="ID_B74947547C4048FC8B9159F68213EE06" descr="微信图片_20260605162232_492_5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34" name="ID_3B19E75C9D574665B0A2B9029413C4A4" descr="微信图片_20260605174241_498_5"/>
        <xdr:cNvPicPr/>
      </xdr:nvPicPr>
      <xdr:blipFill>
        <a:blip r:embed="rId13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38" name="ID_FA1B7FBD91F74B7FB0207C430BBC848C" descr="微信图片_20260605174635_285_29"/>
        <xdr:cNvPicPr/>
      </xdr:nvPicPr>
      <xdr:blipFill>
        <a:blip r:embed="rId14"/>
        <a:stretch>
          <a:fillRect/>
        </a:stretch>
      </xdr:blipFill>
      <xdr:spPr>
        <a:xfrm>
          <a:off x="0" y="0"/>
          <a:ext cx="10058400" cy="7241540"/>
        </a:xfrm>
        <a:prstGeom prst="rect">
          <a:avLst/>
        </a:prstGeom>
      </xdr:spPr>
    </xdr:pic>
  </etc:cellImage>
  <etc:cellImage>
    <xdr:pic>
      <xdr:nvPicPr>
        <xdr:cNvPr id="39" name="ID_19EF32BD7DDF4FABB40D197ACBA28A4D" descr="微信图片_20260605174705_503_5"/>
        <xdr:cNvPicPr/>
      </xdr:nvPicPr>
      <xdr:blipFill>
        <a:blip r:embed="rId15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43" name="ID_0E5EE00D58B64CB7B7FD2B58D4396253" descr="微信图片_20260605174811_507_5"/>
        <xdr:cNvPicPr/>
      </xdr:nvPicPr>
      <xdr:blipFill>
        <a:blip r:embed="rId16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44" name="ID_A4A8615403F440FEBAEB92171921BF26" descr="微信图片_20260605174849_508_5"/>
        <xdr:cNvPicPr/>
      </xdr:nvPicPr>
      <xdr:blipFill>
        <a:blip r:embed="rId17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45" name="ID_774EF0A23912431FA35F6B2D272015AD" descr="微信图片_20260605174915_509_5"/>
        <xdr:cNvPicPr/>
      </xdr:nvPicPr>
      <xdr:blipFill>
        <a:blip r:embed="rId18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46" name="ID_A7C9E26426964E44B66C2A5B97B8B35E" descr="微信图片_20260605175059_513_5"/>
        <xdr:cNvPicPr/>
      </xdr:nvPicPr>
      <xdr:blipFill>
        <a:blip r:embed="rId19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53" name="ID_558A13AB91F84BBD889C7375CD7417DF" descr="微信图片_20260605175720_287_29"/>
        <xdr:cNvPicPr/>
      </xdr:nvPicPr>
      <xdr:blipFill>
        <a:blip r:embed="rId20"/>
        <a:stretch>
          <a:fillRect/>
        </a:stretch>
      </xdr:blipFill>
      <xdr:spPr>
        <a:xfrm>
          <a:off x="0" y="0"/>
          <a:ext cx="7143750" cy="9525000"/>
        </a:xfrm>
        <a:prstGeom prst="rect">
          <a:avLst/>
        </a:prstGeom>
      </xdr:spPr>
    </xdr:pic>
  </etc:cellImage>
  <etc:cellImage>
    <xdr:pic>
      <xdr:nvPicPr>
        <xdr:cNvPr id="16" name="ID_2B0A0A5A4E5147BD91C7DECB757796EC" descr="微信图片_20260605155326_474_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821045" y="2867025"/>
          <a:ext cx="676275" cy="690245"/>
        </a:xfrm>
        <a:prstGeom prst="rect">
          <a:avLst/>
        </a:prstGeom>
      </xdr:spPr>
    </xdr:pic>
  </etc:cellImage>
  <etc:cellImage>
    <xdr:pic>
      <xdr:nvPicPr>
        <xdr:cNvPr id="28" name="ID_D5E8FB17F01B416A86B7130D897F2E73" descr="微信图片_20260605155930_482_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803265" y="9390380"/>
          <a:ext cx="873760" cy="480060"/>
        </a:xfrm>
        <a:prstGeom prst="rect">
          <a:avLst/>
        </a:prstGeom>
      </xdr:spPr>
    </xdr:pic>
  </etc:cellImage>
  <etc:cellImage>
    <xdr:pic>
      <xdr:nvPicPr>
        <xdr:cNvPr id="49" name="ID_1D40DC9C40D640D5A13E6457576C0AAC" descr="微信图片_20260608190651_538_5"/>
        <xdr:cNvPicPr/>
      </xdr:nvPicPr>
      <xdr:blipFill>
        <a:blip r:embed="rId23"/>
        <a:stretch>
          <a:fillRect/>
        </a:stretch>
      </xdr:blipFill>
      <xdr:spPr>
        <a:xfrm>
          <a:off x="0" y="0"/>
          <a:ext cx="6090920" cy="10058400"/>
        </a:xfrm>
        <a:prstGeom prst="rect">
          <a:avLst/>
        </a:prstGeom>
      </xdr:spPr>
    </xdr:pic>
  </etc:cellImage>
  <etc:cellImage>
    <xdr:pic>
      <xdr:nvPicPr>
        <xdr:cNvPr id="54" name="ID_8696E9C7FB3244E9BEF7263362FFD925" descr="微信图片_20260608191206_539_5"/>
        <xdr:cNvPicPr/>
      </xdr:nvPicPr>
      <xdr:blipFill>
        <a:blip r:embed="rId24"/>
        <a:stretch>
          <a:fillRect/>
        </a:stretch>
      </xdr:blipFill>
      <xdr:spPr>
        <a:xfrm>
          <a:off x="0" y="0"/>
          <a:ext cx="4647565" cy="10058400"/>
        </a:xfrm>
        <a:prstGeom prst="rect">
          <a:avLst/>
        </a:prstGeom>
      </xdr:spPr>
    </xdr:pic>
  </etc:cellImage>
  <etc:cellImage>
    <xdr:pic>
      <xdr:nvPicPr>
        <xdr:cNvPr id="3" name="ID_49C4FC61B974444CBE5E7294387F4F4B" descr="3af72ee413140fcb78359419de4f70b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667375" y="23266400"/>
          <a:ext cx="7543800" cy="10160000"/>
        </a:xfrm>
        <a:prstGeom prst="rect">
          <a:avLst/>
        </a:prstGeom>
      </xdr:spPr>
    </xdr:pic>
  </etc:cellImage>
  <etc:cellImage>
    <xdr:pic>
      <xdr:nvPicPr>
        <xdr:cNvPr id="13" name="ID_47D2523A008B435BBEC6A3E1E3238A1A" descr="2ed97ca5072359deeeb6acb1e94ae5eb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638800" y="29203650"/>
          <a:ext cx="7543800" cy="10058400"/>
        </a:xfrm>
        <a:prstGeom prst="rect">
          <a:avLst/>
        </a:prstGeom>
      </xdr:spPr>
    </xdr:pic>
  </etc:cellImage>
  <etc:cellImage>
    <xdr:pic>
      <xdr:nvPicPr>
        <xdr:cNvPr id="55" name="ID_5DD28C61C3484ED8B311F2CD2DF8EF9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524500" y="5467350"/>
          <a:ext cx="29260800" cy="390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6AFFF044336E44E9AAAB832B5AC0CD8F" descr="e226b3609b1e064282ed58f85e2d7a6c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600700" y="34861500"/>
          <a:ext cx="7543800" cy="10058400"/>
        </a:xfrm>
        <a:prstGeom prst="rect">
          <a:avLst/>
        </a:prstGeom>
      </xdr:spPr>
    </xdr:pic>
  </etc:cellImage>
  <etc:cellImage>
    <xdr:pic>
      <xdr:nvPicPr>
        <xdr:cNvPr id="57" name="ID_16710AC1990242EEBEAB694E857E4885" descr="975ac965ead18839275d2c3b3cae168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419725" y="37699950"/>
          <a:ext cx="7543800" cy="10058400"/>
        </a:xfrm>
        <a:prstGeom prst="rect">
          <a:avLst/>
        </a:prstGeom>
      </xdr:spPr>
    </xdr:pic>
  </etc:cellImage>
  <etc:cellImage>
    <xdr:pic>
      <xdr:nvPicPr>
        <xdr:cNvPr id="58" name="ID_E671E3A68625432A8E59A3F2214F603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638800" y="35909250"/>
          <a:ext cx="29260800" cy="390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0D28B15DECEC4216B893920A241EFD6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467350" y="39795450"/>
          <a:ext cx="29260800" cy="390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A891C20B9A8B4C4BA9564649549201D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495925" y="8229600"/>
          <a:ext cx="29260800" cy="390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8A0302DAED25476696A506ABBA5CD6E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314950" y="6238875"/>
          <a:ext cx="29260800" cy="390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8D7CD3CF965B4E538BCD612C3A75247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295900" y="20640675"/>
          <a:ext cx="29260800" cy="390144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<sst xmlns="http://schemas.openxmlformats.org/spreadsheetml/2006/main" count="133" uniqueCount="102">
  <si>
    <t>深圳市第一职业技术学校食堂用品报价单</t>
  </si>
  <si>
    <t>序号</t>
  </si>
  <si>
    <t>物品名称</t>
  </si>
  <si>
    <t>品牌/型号规格</t>
  </si>
  <si>
    <t>单位</t>
  </si>
  <si>
    <t>数量</t>
  </si>
  <si>
    <t>单价（人民币）</t>
  </si>
  <si>
    <t>金额（人民币）</t>
  </si>
  <si>
    <t>图片</t>
  </si>
  <si>
    <t>备注</t>
  </si>
  <si>
    <t>胶手套（大号）</t>
  </si>
  <si>
    <t>南洋牌/L码</t>
  </si>
  <si>
    <t>双</t>
  </si>
  <si>
    <t>平拖尘推</t>
  </si>
  <si>
    <t>大扫爷牌规格：600MM长*1.5m</t>
  </si>
  <si>
    <t>把</t>
  </si>
  <si>
    <t>914保鲜膜</t>
  </si>
  <si>
    <t>雷纳滋牌/规格：600m*450mm一盒，PE材质，食品级保鲜膜</t>
  </si>
  <si>
    <t>盒</t>
  </si>
  <si>
    <t>圆形留样盒</t>
  </si>
  <si>
    <t>佳泽牌/直径10cm</t>
  </si>
  <si>
    <t>个</t>
  </si>
  <si>
    <t>扁形木柄打饭勺</t>
  </si>
  <si>
    <t>立邦牌/规格14*10cm</t>
  </si>
  <si>
    <t>黑色防水围裙(质量好的)</t>
  </si>
  <si>
    <t>肥猫牌/长1米</t>
  </si>
  <si>
    <t>条</t>
  </si>
  <si>
    <t>夏季男女短袖工衣（白色）</t>
  </si>
  <si>
    <t>志兴牌规格：XL/6件、3XL/4件、2XL/8件、L/2件、M/4件、M/36件。</t>
  </si>
  <si>
    <t>件</t>
  </si>
  <si>
    <t>男式防滑橡胶水鞋（白色）</t>
  </si>
  <si>
    <t>金橡牌/43码</t>
  </si>
  <si>
    <t>金橡牌/40码</t>
  </si>
  <si>
    <t>女式防滑橡胶水鞋（白色）</t>
  </si>
  <si>
    <t>金橡牌/37码</t>
  </si>
  <si>
    <t>金橡牌/38码</t>
  </si>
  <si>
    <t>立白洗衣粉</t>
  </si>
  <si>
    <t>408*16包/立白牌</t>
  </si>
  <si>
    <t>袋</t>
  </si>
  <si>
    <t>一次性口罩</t>
  </si>
  <si>
    <t>创盛牌/口罩规格175mmx95mm。</t>
  </si>
  <si>
    <t>一次性手套</t>
  </si>
  <si>
    <t>兰花牌/食品级</t>
  </si>
  <si>
    <t>中号白胶袋</t>
  </si>
  <si>
    <t xml:space="preserve">幸福牌/20cm </t>
  </si>
  <si>
    <t>扎</t>
  </si>
  <si>
    <t>小号白胶袋</t>
  </si>
  <si>
    <t xml:space="preserve">幸福牌/18cm </t>
  </si>
  <si>
    <t>一次性锡纸焗饭</t>
  </si>
  <si>
    <t>雷沃滋牌/长19cm宽14cm高6cm</t>
  </si>
  <si>
    <t>松木砧板</t>
  </si>
  <si>
    <t>云天牌/40*15cm</t>
  </si>
  <si>
    <t>白色塑料砧板</t>
  </si>
  <si>
    <t>壹心牌40/10胶菜板</t>
  </si>
  <si>
    <t>中长把柄密漏斗</t>
  </si>
  <si>
    <t>明之兴牌/直径30cm</t>
  </si>
  <si>
    <t>硬黄色水管</t>
  </si>
  <si>
    <t xml:space="preserve">九州豹牌规格长度：16mmx50米一卷 黄色，高级PVC纤维材质制作，防打折，耐高压，耐磨损。 </t>
  </si>
  <si>
    <t>卷</t>
  </si>
  <si>
    <t>大号砍骨刀</t>
  </si>
  <si>
    <t>双狮牌 碳钢刀 
刀柄长13cm 
刀刃长23cm</t>
  </si>
  <si>
    <t>围裙（布）</t>
  </si>
  <si>
    <t>志兴牌/长60cm</t>
  </si>
  <si>
    <t>地漏</t>
  </si>
  <si>
    <t>吉闽王/不锈钢</t>
  </si>
  <si>
    <t>筷子</t>
  </si>
  <si>
    <t>佳泽牌/SUS304材质</t>
  </si>
  <si>
    <t>中柄汤勺</t>
  </si>
  <si>
    <t xml:space="preserve">佳泽牌/20*4cm  </t>
  </si>
  <si>
    <t>密安陶瓷碟</t>
  </si>
  <si>
    <t xml:space="preserve">美钻牌/直径15cm </t>
  </si>
  <si>
    <t>单边汤碗</t>
  </si>
  <si>
    <t xml:space="preserve">佳泽牌/直径13.5cm </t>
  </si>
  <si>
    <t>大盆子</t>
  </si>
  <si>
    <t>明之兴牌/直径30*10cm</t>
  </si>
  <si>
    <t>装菜盆</t>
  </si>
  <si>
    <t>优发牌/26*32*15cm</t>
  </si>
  <si>
    <t>绿色肥猫大号框（037号）</t>
  </si>
  <si>
    <t>肥猫牌/60*43*30cm/绿色</t>
  </si>
  <si>
    <t>绿色肥猫中号框（029号）</t>
  </si>
  <si>
    <t>肥猫牌/58*41*20cm/绿色</t>
  </si>
  <si>
    <t>圆形长柄打菜勺</t>
  </si>
  <si>
    <t xml:space="preserve">明之兴牌/43*8cm </t>
  </si>
  <si>
    <t>蒸菜盆</t>
  </si>
  <si>
    <t>震龙牌/45*30cm</t>
  </si>
  <si>
    <t>圆形长柄炒菜勺</t>
  </si>
  <si>
    <t xml:space="preserve">明之兴牌/52*15cm </t>
  </si>
  <si>
    <t>透明塑料收纳箱</t>
  </si>
  <si>
    <t>肥猫牌/65*50*40cm</t>
  </si>
  <si>
    <t>套</t>
  </si>
  <si>
    <t>免洗消毒液</t>
  </si>
  <si>
    <t>名德牌</t>
  </si>
  <si>
    <t>瓶</t>
  </si>
  <si>
    <t>冰箱温度计</t>
  </si>
  <si>
    <t>厂制品</t>
  </si>
  <si>
    <t>小菜碟</t>
  </si>
  <si>
    <t xml:space="preserve">佳泽牌/直径22cm </t>
  </si>
  <si>
    <t>双层隔热汤碗</t>
  </si>
  <si>
    <t xml:space="preserve">佳泽牌/直径17*7.5cm </t>
  </si>
  <si>
    <t>金额大写：</t>
  </si>
  <si>
    <t>公司名称：</t>
  </si>
  <si>
    <t>报价日期：2026年6月15日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</si>
</sst>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[DBNum2][$RMB]General;[Red][DBNum2][$RMB]General"/>
  </numFmts>
  <fonts count="25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vertical="center" wrapText="1"/>
    </xf>
    <xf numFmtId="0" fontId="1" fillId="0" borderId="3" xfId="49" applyFont="1" applyFill="1" applyBorder="1" applyAlignment="1">
      <alignment horizontal="left" vertical="center" wrapText="1"/>
    </xf>
    <xf numFmtId="176" fontId="1" fillId="0" borderId="3" xfId="49" applyNumberFormat="1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2" borderId="3" xfId="49" applyFont="1" applyFill="1" applyBorder="1" applyAlignment="1">
      <alignment vertical="center"/>
    </xf>
    <xf numFmtId="0" fontId="1" fillId="2" borderId="3" xfId="49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1" fillId="0" borderId="4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5" xfId="4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jpeg"/><Relationship Id="rId8" Type="http://schemas.openxmlformats.org/officeDocument/2006/relationships/image" Target="media/image10.jpeg"/><Relationship Id="rId7" Type="http://schemas.openxmlformats.org/officeDocument/2006/relationships/image" Target="media/image9.jpeg"/><Relationship Id="rId6" Type="http://schemas.openxmlformats.org/officeDocument/2006/relationships/image" Target="media/image8.jpeg"/><Relationship Id="rId5" Type="http://schemas.openxmlformats.org/officeDocument/2006/relationships/image" Target="media/image7.jpeg"/><Relationship Id="rId4" Type="http://schemas.openxmlformats.org/officeDocument/2006/relationships/image" Target="media/image6.jpeg"/><Relationship Id="rId34" Type="http://schemas.openxmlformats.org/officeDocument/2006/relationships/image" Target="media/image36.png"/><Relationship Id="rId33" Type="http://schemas.openxmlformats.org/officeDocument/2006/relationships/image" Target="media/image35.png"/><Relationship Id="rId32" Type="http://schemas.openxmlformats.org/officeDocument/2006/relationships/image" Target="media/image34.png"/><Relationship Id="rId31" Type="http://schemas.openxmlformats.org/officeDocument/2006/relationships/image" Target="media/image33.png"/><Relationship Id="rId30" Type="http://schemas.openxmlformats.org/officeDocument/2006/relationships/image" Target="media/image32.png"/><Relationship Id="rId3" Type="http://schemas.openxmlformats.org/officeDocument/2006/relationships/image" Target="media/image5.jpeg"/><Relationship Id="rId29" Type="http://schemas.openxmlformats.org/officeDocument/2006/relationships/image" Target="media/image31.jpeg"/><Relationship Id="rId28" Type="http://schemas.openxmlformats.org/officeDocument/2006/relationships/image" Target="media/image30.jpeg"/><Relationship Id="rId27" Type="http://schemas.openxmlformats.org/officeDocument/2006/relationships/image" Target="media/image29.png"/><Relationship Id="rId26" Type="http://schemas.openxmlformats.org/officeDocument/2006/relationships/image" Target="media/image28.jpeg"/><Relationship Id="rId25" Type="http://schemas.openxmlformats.org/officeDocument/2006/relationships/image" Target="media/image27.jpeg"/><Relationship Id="rId24" Type="http://schemas.openxmlformats.org/officeDocument/2006/relationships/image" Target="media/image26.png"/><Relationship Id="rId23" Type="http://schemas.openxmlformats.org/officeDocument/2006/relationships/image" Target="media/image25.jpeg"/><Relationship Id="rId22" Type="http://schemas.openxmlformats.org/officeDocument/2006/relationships/image" Target="media/image24.jpeg"/><Relationship Id="rId21" Type="http://schemas.openxmlformats.org/officeDocument/2006/relationships/image" Target="media/image23.jpeg"/><Relationship Id="rId20" Type="http://schemas.openxmlformats.org/officeDocument/2006/relationships/image" Target="media/image22.jpeg"/><Relationship Id="rId2" Type="http://schemas.openxmlformats.org/officeDocument/2006/relationships/image" Target="media/image4.jpeg"/><Relationship Id="rId19" Type="http://schemas.openxmlformats.org/officeDocument/2006/relationships/image" Target="media/image21.jpeg"/><Relationship Id="rId18" Type="http://schemas.openxmlformats.org/officeDocument/2006/relationships/image" Target="media/image20.jpeg"/><Relationship Id="rId17" Type="http://schemas.openxmlformats.org/officeDocument/2006/relationships/image" Target="media/image19.jpeg"/><Relationship Id="rId16" Type="http://schemas.openxmlformats.org/officeDocument/2006/relationships/image" Target="media/image18.jpeg"/><Relationship Id="rId15" Type="http://schemas.openxmlformats.org/officeDocument/2006/relationships/image" Target="media/image17.jpeg"/><Relationship Id="rId14" Type="http://schemas.openxmlformats.org/officeDocument/2006/relationships/image" Target="media/image16.jpeg"/><Relationship Id="rId13" Type="http://schemas.openxmlformats.org/officeDocument/2006/relationships/image" Target="media/image15.jpeg"/><Relationship Id="rId12" Type="http://schemas.openxmlformats.org/officeDocument/2006/relationships/image" Target="media/image14.jpeg"/><Relationship Id="rId11" Type="http://schemas.openxmlformats.org/officeDocument/2006/relationships/image" Target="media/image13.jpeg"/><Relationship Id="rId10" Type="http://schemas.openxmlformats.org/officeDocument/2006/relationships/image" Target="media/image12.jpeg"/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95250</xdr:colOff>
      <xdr:row>33</xdr:row>
      <xdr:rowOff>275590</xdr:rowOff>
    </xdr:from>
    <xdr:to>
      <xdr:col>7</xdr:col>
      <xdr:colOff>1256665</xdr:colOff>
      <xdr:row>33</xdr:row>
      <xdr:rowOff>885825</xdr:rowOff>
    </xdr:to>
    <xdr:pic>
      <xdr:nvPicPr>
        <xdr:cNvPr id="12514" name="图片 1" descr="71a3ee73dab8a39d4c3d27f95fc83f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62575" y="30723840"/>
          <a:ext cx="116141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179705</xdr:colOff>
      <xdr:row>23</xdr:row>
      <xdr:rowOff>29845</xdr:rowOff>
    </xdr:from>
    <xdr:to>
      <xdr:col>7</xdr:col>
      <xdr:colOff>1196975</xdr:colOff>
      <xdr:row>23</xdr:row>
      <xdr:rowOff>926465</xdr:rowOff>
    </xdr:to>
    <xdr:pic>
      <xdr:nvPicPr>
        <xdr:cNvPr id="12515" name="图片 1" descr="微信图片_20260616225537_86_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7030" y="20953095"/>
          <a:ext cx="1017270" cy="896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view="pageBreakPreview" zoomScale="79" zoomScaleNormal="100" topLeftCell="A35" workbookViewId="0">
      <selection activeCell="M35" sqref="M35"/>
    </sheetView>
  </sheetViews>
  <sheetFormatPr defaultColWidth="9" defaultRowHeight="14.25"/>
  <cols>
    <col min="1" max="1" width="4.5" style="2" customWidth="1"/>
    <col min="2" max="2" width="13.5" style="3" customWidth="1"/>
    <col min="3" max="3" width="19.125" style="3" customWidth="1"/>
    <col min="4" max="4" width="4.25" style="4" customWidth="1"/>
    <col min="5" max="5" width="6.75" style="2" customWidth="1"/>
    <col min="6" max="6" width="7.25" style="5" customWidth="1"/>
    <col min="7" max="7" width="13.75" style="5" customWidth="1"/>
    <col min="8" max="8" width="17.5" style="5" customWidth="1"/>
    <col min="9" max="9" width="9" style="6"/>
    <col min="10" max="16384" width="9" style="1"/>
  </cols>
  <sheetData>
    <row r="1" ht="32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0.5" spans="1:9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0" t="s">
        <v>7</v>
      </c>
      <c r="H2" s="11" t="s">
        <v>8</v>
      </c>
      <c r="I2" s="12" t="s">
        <v>9</v>
      </c>
    </row>
    <row r="3" s="1" customFormat="1" ht="75" customHeight="1" spans="1:9">
      <c r="A3" s="13">
        <v>1</v>
      </c>
      <c r="B3" s="14" t="s">
        <v>10</v>
      </c>
      <c r="C3" s="15" t="s">
        <v>11</v>
      </c>
      <c r="D3" s="13" t="s">
        <v>12</v>
      </c>
      <c r="E3" s="13">
        <v>500</v>
      </c>
      <c r="F3" s="16">
        <v>7</v>
      </c>
      <c r="G3" s="16">
        <f>F3*E3</f>
        <v>3500</v>
      </c>
      <c r="H3" s="17" t="str">
        <f>_xlfn.DISPIMG("ID_44F2F3391586408EB5E495569CB694CE",1)</f>
        <v>=DISPIMG("ID_44F2F3391586408EB5E495569CB694CE",1)</v>
      </c>
      <c r="I3" s="18"/>
    </row>
    <row r="4" s="1" customFormat="1" ht="75" customHeight="1" spans="1:9">
      <c r="A4" s="13">
        <v>2</v>
      </c>
      <c r="B4" s="14" t="s">
        <v>13</v>
      </c>
      <c r="C4" s="15" t="s">
        <v>14</v>
      </c>
      <c r="D4" s="13" t="s">
        <v>15</v>
      </c>
      <c r="E4" s="13">
        <v>10</v>
      </c>
      <c r="F4" s="16">
        <v>37</v>
      </c>
      <c r="G4" s="16">
        <f t="shared" ref="G4:G48" si="0">F4*E4</f>
        <v>370</v>
      </c>
      <c r="H4" s="17" t="str">
        <f>_xlfn.DISPIMG("ID_1A03DB97080E4A9281FB49119542341F",1)</f>
        <v>=DISPIMG("ID_1A03DB97080E4A9281FB49119542341F",1)</v>
      </c>
      <c r="I4" s="18"/>
    </row>
    <row r="5" s="1" customFormat="1" ht="75" customHeight="1" spans="1:9">
      <c r="A5" s="13">
        <v>3</v>
      </c>
      <c r="B5" s="19" t="s">
        <v>16</v>
      </c>
      <c r="C5" s="15" t="s">
        <v>17</v>
      </c>
      <c r="D5" s="13" t="s">
        <v>18</v>
      </c>
      <c r="E5" s="13">
        <v>24</v>
      </c>
      <c r="F5" s="16">
        <v>67</v>
      </c>
      <c r="G5" s="16">
        <f t="shared" si="0"/>
        <v>1608</v>
      </c>
      <c r="H5" s="17" t="str">
        <f>_xlfn.DISPIMG("ID_2B0A0A5A4E5147BD91C7DECB757796EC",1)</f>
        <v>=DISPIMG("ID_2B0A0A5A4E5147BD91C7DECB757796EC",1)</v>
      </c>
      <c r="I5" s="18"/>
    </row>
    <row r="6" s="1" customFormat="1" ht="75" customHeight="1" spans="1:9">
      <c r="A6" s="13">
        <v>4</v>
      </c>
      <c r="B6" s="14" t="s">
        <v>19</v>
      </c>
      <c r="C6" s="15" t="s">
        <v>20</v>
      </c>
      <c r="D6" s="13" t="s">
        <v>21</v>
      </c>
      <c r="E6" s="13">
        <v>20</v>
      </c>
      <c r="F6" s="16">
        <v>10</v>
      </c>
      <c r="G6" s="16">
        <f t="shared" si="0"/>
        <v>200</v>
      </c>
      <c r="H6" s="17" t="str">
        <f>_xlfn.DISPIMG("ID_5DD28C61C3484ED8B311F2CD2DF8EF92",1)</f>
        <v>=DISPIMG("ID_5DD28C61C3484ED8B311F2CD2DF8EF92",1)</v>
      </c>
      <c r="I6" s="18"/>
    </row>
    <row r="7" s="1" customFormat="1" ht="75" customHeight="1" spans="1:9">
      <c r="A7" s="13">
        <v>5</v>
      </c>
      <c r="B7" s="14" t="s">
        <v>22</v>
      </c>
      <c r="C7" s="15" t="s">
        <v>23</v>
      </c>
      <c r="D7" s="13" t="s">
        <v>21</v>
      </c>
      <c r="E7" s="13">
        <v>10</v>
      </c>
      <c r="F7" s="16">
        <v>10</v>
      </c>
      <c r="G7" s="16">
        <f t="shared" si="0"/>
        <v>100</v>
      </c>
      <c r="H7" s="17" t="str">
        <f>_xlfn.DISPIMG("ID_8A0302DAED25476696A506ABBA5CD6E6",1)</f>
        <v>=DISPIMG("ID_8A0302DAED25476696A506ABBA5CD6E6",1)</v>
      </c>
      <c r="I7" s="18"/>
    </row>
    <row r="8" s="1" customFormat="1" ht="75" customHeight="1" spans="1:9">
      <c r="A8" s="13">
        <v>6</v>
      </c>
      <c r="B8" s="14" t="s">
        <v>24</v>
      </c>
      <c r="C8" s="15" t="s">
        <v>25</v>
      </c>
      <c r="D8" s="13" t="s">
        <v>26</v>
      </c>
      <c r="E8" s="13">
        <v>40</v>
      </c>
      <c r="F8" s="16">
        <v>30</v>
      </c>
      <c r="G8" s="16">
        <f t="shared" si="0"/>
        <v>1200</v>
      </c>
      <c r="H8" s="17" t="str">
        <f>_xlfn.DISPIMG("ID_D3B19CBD8E6A4D77AE1678D586941835",1)</f>
        <v>=DISPIMG("ID_D3B19CBD8E6A4D77AE1678D586941835",1)</v>
      </c>
      <c r="I8" s="18"/>
    </row>
    <row r="9" s="1" customFormat="1" ht="75" customHeight="1" spans="1:9">
      <c r="A9" s="13">
        <v>7</v>
      </c>
      <c r="B9" s="14" t="s">
        <v>27</v>
      </c>
      <c r="C9" s="15" t="s">
        <v>28</v>
      </c>
      <c r="D9" s="13" t="s">
        <v>29</v>
      </c>
      <c r="E9" s="13">
        <v>60</v>
      </c>
      <c r="F9" s="16">
        <v>50</v>
      </c>
      <c r="G9" s="16">
        <f t="shared" si="0"/>
        <v>3000</v>
      </c>
      <c r="H9" s="17" t="str">
        <f>_xlfn.DISPIMG("ID_A891C20B9A8B4C4BA9564649549201D7",1)</f>
        <v>=DISPIMG("ID_A891C20B9A8B4C4BA9564649549201D7",1)</v>
      </c>
      <c r="I9" s="18"/>
    </row>
    <row r="10" s="1" customFormat="1" ht="75" customHeight="1" spans="1:9">
      <c r="A10" s="13">
        <v>8</v>
      </c>
      <c r="B10" s="14" t="s">
        <v>30</v>
      </c>
      <c r="C10" s="15" t="s">
        <v>31</v>
      </c>
      <c r="D10" s="13" t="s">
        <v>12</v>
      </c>
      <c r="E10" s="13">
        <v>10</v>
      </c>
      <c r="F10" s="16">
        <v>50</v>
      </c>
      <c r="G10" s="16">
        <f t="shared" si="0"/>
        <v>500</v>
      </c>
      <c r="H10" s="17" t="str">
        <f>_xlfn.DISPIMG("ID_9B10D250EA314550B29C12F9E300D1FA",1)</f>
        <v>=DISPIMG("ID_9B10D250EA314550B29C12F9E300D1FA",1)</v>
      </c>
      <c r="I10" s="18"/>
    </row>
    <row r="11" s="1" customFormat="1" ht="75" customHeight="1" spans="1:9">
      <c r="A11" s="13">
        <v>9</v>
      </c>
      <c r="B11" s="14" t="s">
        <v>30</v>
      </c>
      <c r="C11" s="15" t="s">
        <v>32</v>
      </c>
      <c r="D11" s="13" t="s">
        <v>12</v>
      </c>
      <c r="E11" s="13">
        <v>10</v>
      </c>
      <c r="F11" s="16">
        <v>50</v>
      </c>
      <c r="G11" s="16">
        <f t="shared" si="0"/>
        <v>500</v>
      </c>
      <c r="H11" s="17" t="str">
        <f>_xlfn.DISPIMG("ID_B7DD8282287D4EDCAF7F00E2E57A4913",1)</f>
        <v>=DISPIMG("ID_B7DD8282287D4EDCAF7F00E2E57A4913",1)</v>
      </c>
      <c r="I11" s="18"/>
    </row>
    <row r="12" s="1" customFormat="1" ht="75" customHeight="1" spans="1:9">
      <c r="A12" s="13">
        <v>10</v>
      </c>
      <c r="B12" s="14" t="s">
        <v>33</v>
      </c>
      <c r="C12" s="15" t="s">
        <v>34</v>
      </c>
      <c r="D12" s="13" t="s">
        <v>12</v>
      </c>
      <c r="E12" s="13">
        <v>10</v>
      </c>
      <c r="F12" s="16">
        <v>50</v>
      </c>
      <c r="G12" s="16">
        <f t="shared" si="0"/>
        <v>500</v>
      </c>
      <c r="H12" s="17" t="str">
        <f>_xlfn.DISPIMG("ID_C35852E7750A4C1F9CB1E0FAD2596C7B",1)</f>
        <v>=DISPIMG("ID_C35852E7750A4C1F9CB1E0FAD2596C7B",1)</v>
      </c>
      <c r="I12" s="18"/>
    </row>
    <row r="13" s="1" customFormat="1" ht="75" customHeight="1" spans="1:9">
      <c r="A13" s="13">
        <v>11</v>
      </c>
      <c r="B13" s="14" t="s">
        <v>33</v>
      </c>
      <c r="C13" s="15" t="s">
        <v>35</v>
      </c>
      <c r="D13" s="13" t="s">
        <v>12</v>
      </c>
      <c r="E13" s="13">
        <v>10</v>
      </c>
      <c r="F13" s="16">
        <v>50</v>
      </c>
      <c r="G13" s="16">
        <f t="shared" si="0"/>
        <v>500</v>
      </c>
      <c r="H13" s="17" t="str">
        <f>_xlfn.DISPIMG("ID_8B3E0B8196D0445180EF6428E7776B30",1)</f>
        <v>=DISPIMG("ID_8B3E0B8196D0445180EF6428E7776B30",1)</v>
      </c>
      <c r="I13" s="18"/>
    </row>
    <row r="14" s="1" customFormat="1" ht="75" customHeight="1" spans="1:9">
      <c r="A14" s="13">
        <v>12</v>
      </c>
      <c r="B14" s="14" t="s">
        <v>36</v>
      </c>
      <c r="C14" s="15" t="s">
        <v>37</v>
      </c>
      <c r="D14" s="13" t="s">
        <v>38</v>
      </c>
      <c r="E14" s="13">
        <v>10</v>
      </c>
      <c r="F14" s="16">
        <v>12</v>
      </c>
      <c r="G14" s="16">
        <f t="shared" si="0"/>
        <v>120</v>
      </c>
      <c r="H14" s="17" t="str">
        <f>_xlfn.DISPIMG("ID_1D40DC9C40D640D5A13E6457576C0AAC",1)</f>
        <v>=DISPIMG("ID_1D40DC9C40D640D5A13E6457576C0AAC",1)</v>
      </c>
      <c r="I14" s="18"/>
    </row>
    <row r="15" s="1" customFormat="1" ht="75" customHeight="1" spans="1:9">
      <c r="A15" s="13">
        <v>13</v>
      </c>
      <c r="B15" s="14" t="s">
        <v>39</v>
      </c>
      <c r="C15" s="15" t="s">
        <v>40</v>
      </c>
      <c r="D15" s="13" t="s">
        <v>21</v>
      </c>
      <c r="E15" s="13">
        <v>5000</v>
      </c>
      <c r="F15" s="16">
        <v>0.15</v>
      </c>
      <c r="G15" s="16">
        <f t="shared" si="0"/>
        <v>750</v>
      </c>
      <c r="H15" s="17" t="str">
        <f>_xlfn.DISPIMG("ID_D5E8FB17F01B416A86B7130D897F2E73",1)</f>
        <v>=DISPIMG("ID_D5E8FB17F01B416A86B7130D897F2E73",1)</v>
      </c>
      <c r="I15" s="18"/>
    </row>
    <row r="16" s="1" customFormat="1" ht="75" customHeight="1" spans="1:9">
      <c r="A16" s="13">
        <v>14</v>
      </c>
      <c r="B16" s="20" t="s">
        <v>41</v>
      </c>
      <c r="C16" s="15" t="s">
        <v>42</v>
      </c>
      <c r="D16" s="13" t="s">
        <v>21</v>
      </c>
      <c r="E16" s="13">
        <v>10000</v>
      </c>
      <c r="F16" s="16">
        <v>0.08</v>
      </c>
      <c r="G16" s="16">
        <f t="shared" si="0"/>
        <v>800</v>
      </c>
      <c r="H16" s="17" t="str">
        <f>_xlfn.DISPIMG("ID_558A13AB91F84BBD889C7375CD7417DF",1)</f>
        <v>=DISPIMG("ID_558A13AB91F84BBD889C7375CD7417DF",1)</v>
      </c>
      <c r="I16" s="18"/>
    </row>
    <row r="17" s="1" customFormat="1" ht="75" customHeight="1" spans="1:9">
      <c r="A17" s="13">
        <v>15</v>
      </c>
      <c r="B17" s="20" t="s">
        <v>43</v>
      </c>
      <c r="C17" s="15" t="s">
        <v>44</v>
      </c>
      <c r="D17" s="13" t="s">
        <v>45</v>
      </c>
      <c r="E17" s="13">
        <v>300</v>
      </c>
      <c r="F17" s="16">
        <v>3</v>
      </c>
      <c r="G17" s="16">
        <f t="shared" si="0"/>
        <v>900</v>
      </c>
      <c r="H17" s="17" t="str">
        <f>_xlfn.DISPIMG("ID_A221429DBAB2422D86DA7CDA9696DD17",1)</f>
        <v>=DISPIMG("ID_A221429DBAB2422D86DA7CDA9696DD17",1)</v>
      </c>
      <c r="I17" s="18"/>
    </row>
    <row r="18" s="1" customFormat="1" ht="75" customHeight="1" spans="1:9">
      <c r="A18" s="13">
        <v>16</v>
      </c>
      <c r="B18" s="20" t="s">
        <v>46</v>
      </c>
      <c r="C18" s="15" t="s">
        <v>47</v>
      </c>
      <c r="D18" s="13" t="s">
        <v>45</v>
      </c>
      <c r="E18" s="13">
        <v>1000</v>
      </c>
      <c r="F18" s="16">
        <v>3</v>
      </c>
      <c r="G18" s="16">
        <f t="shared" si="0"/>
        <v>3000</v>
      </c>
      <c r="H18" s="17" t="str">
        <f>_xlfn.DISPIMG("ID_5B21620B391E407A89E58DE41301AC12",1)</f>
        <v>=DISPIMG("ID_5B21620B391E407A89E58DE41301AC12",1)</v>
      </c>
      <c r="I18" s="18"/>
    </row>
    <row r="19" s="1" customFormat="1" ht="75" customHeight="1" spans="1:9">
      <c r="A19" s="13">
        <v>17</v>
      </c>
      <c r="B19" s="20" t="s">
        <v>48</v>
      </c>
      <c r="C19" s="15" t="s">
        <v>49</v>
      </c>
      <c r="D19" s="13" t="s">
        <v>21</v>
      </c>
      <c r="E19" s="13">
        <v>5000</v>
      </c>
      <c r="F19" s="16">
        <v>1</v>
      </c>
      <c r="G19" s="16">
        <f t="shared" si="0"/>
        <v>5000</v>
      </c>
      <c r="H19" s="17" t="str">
        <f>_xlfn.DISPIMG("ID_B29C10C4E8FA4875B5EFE625F1F8AF33",1)</f>
        <v>=DISPIMG("ID_B29C10C4E8FA4875B5EFE625F1F8AF33",1)</v>
      </c>
      <c r="I19" s="18"/>
    </row>
    <row r="20" s="1" customFormat="1" ht="75" customHeight="1" spans="1:9">
      <c r="A20" s="13">
        <v>18</v>
      </c>
      <c r="B20" s="21" t="s">
        <v>50</v>
      </c>
      <c r="C20" s="22" t="s">
        <v>51</v>
      </c>
      <c r="D20" s="23" t="s">
        <v>21</v>
      </c>
      <c r="E20" s="23">
        <v>6</v>
      </c>
      <c r="F20" s="16">
        <v>120</v>
      </c>
      <c r="G20" s="16">
        <f t="shared" si="0"/>
        <v>720</v>
      </c>
      <c r="H20" s="17" t="str">
        <f>_xlfn.DISPIMG("ID_C327284FC3794B9ABACFCD4B415614A9",1)</f>
        <v>=DISPIMG("ID_C327284FC3794B9ABACFCD4B415614A9",1)</v>
      </c>
      <c r="I20" s="18"/>
    </row>
    <row r="21" s="1" customFormat="1" ht="75" customHeight="1" spans="1:9">
      <c r="A21" s="13">
        <v>19</v>
      </c>
      <c r="B21" s="21" t="s">
        <v>52</v>
      </c>
      <c r="C21" s="22" t="s">
        <v>53</v>
      </c>
      <c r="D21" s="23" t="s">
        <v>21</v>
      </c>
      <c r="E21" s="23">
        <v>2</v>
      </c>
      <c r="F21" s="16">
        <v>320</v>
      </c>
      <c r="G21" s="16">
        <f t="shared" si="0"/>
        <v>640</v>
      </c>
      <c r="H21" s="17" t="str">
        <f>_xlfn.DISPIMG("ID_182546869EF44DE6806D0D1060372385",1)</f>
        <v>=DISPIMG("ID_182546869EF44DE6806D0D1060372385",1)</v>
      </c>
      <c r="I21" s="24"/>
    </row>
    <row r="22" s="1" customFormat="1" ht="75" customHeight="1" spans="1:9">
      <c r="A22" s="13">
        <v>20</v>
      </c>
      <c r="B22" s="21" t="s">
        <v>54</v>
      </c>
      <c r="C22" s="22" t="s">
        <v>55</v>
      </c>
      <c r="D22" s="23" t="s">
        <v>21</v>
      </c>
      <c r="E22" s="23">
        <v>3</v>
      </c>
      <c r="F22" s="16">
        <v>30</v>
      </c>
      <c r="G22" s="16">
        <f t="shared" si="0"/>
        <v>90</v>
      </c>
      <c r="H22" s="17" t="str">
        <f>_xlfn.DISPIMG("ID_8D7CD3CF965B4E538BCD612C3A752478",1)</f>
        <v>=DISPIMG("ID_8D7CD3CF965B4E538BCD612C3A752478",1)</v>
      </c>
      <c r="I22" s="18"/>
    </row>
    <row r="23" s="1" customFormat="1" ht="75" customHeight="1" spans="1:9">
      <c r="A23" s="13">
        <v>21</v>
      </c>
      <c r="B23" s="14" t="s">
        <v>56</v>
      </c>
      <c r="C23" s="15" t="s">
        <v>57</v>
      </c>
      <c r="D23" s="13" t="s">
        <v>58</v>
      </c>
      <c r="E23" s="13">
        <v>2</v>
      </c>
      <c r="F23" s="16">
        <v>180</v>
      </c>
      <c r="G23" s="16">
        <f t="shared" si="0"/>
        <v>360</v>
      </c>
      <c r="H23" s="17" t="str">
        <f>_xlfn.DISPIMG("ID_6FD92FC097E7424C98D6334E131A9B86",1)</f>
        <v>=DISPIMG("ID_6FD92FC097E7424C98D6334E131A9B86",1)</v>
      </c>
      <c r="I23" s="18"/>
    </row>
    <row r="24" s="1" customFormat="1" ht="75" customHeight="1" spans="1:9">
      <c r="A24" s="13">
        <v>22</v>
      </c>
      <c r="B24" s="21" t="s">
        <v>59</v>
      </c>
      <c r="C24" s="22" t="s">
        <v>60</v>
      </c>
      <c r="D24" s="23" t="s">
        <v>15</v>
      </c>
      <c r="E24" s="23">
        <v>2</v>
      </c>
      <c r="F24" s="25">
        <v>95</v>
      </c>
      <c r="G24" s="16">
        <f t="shared" si="0"/>
        <v>190</v>
      </c>
      <c r="H24" s="17"/>
      <c r="I24" s="18"/>
    </row>
    <row r="25" s="1" customFormat="1" ht="75" customHeight="1" spans="1:9">
      <c r="A25" s="13">
        <v>23</v>
      </c>
      <c r="B25" s="21" t="s">
        <v>61</v>
      </c>
      <c r="C25" s="22" t="s">
        <v>62</v>
      </c>
      <c r="D25" s="23" t="s">
        <v>26</v>
      </c>
      <c r="E25" s="23">
        <v>30</v>
      </c>
      <c r="F25" s="25">
        <v>22</v>
      </c>
      <c r="G25" s="16">
        <f t="shared" si="0"/>
        <v>660</v>
      </c>
      <c r="H25" s="17" t="str">
        <f>_xlfn.DISPIMG("ID_B6B9512BE6C742D0BFBA8EDA2A0E8DC8",1)</f>
        <v>=DISPIMG("ID_B6B9512BE6C742D0BFBA8EDA2A0E8DC8",1)</v>
      </c>
      <c r="I25" s="18"/>
    </row>
    <row r="26" s="1" customFormat="1" ht="75" customHeight="1" spans="1:9">
      <c r="A26" s="13">
        <v>24</v>
      </c>
      <c r="B26" s="21" t="s">
        <v>63</v>
      </c>
      <c r="C26" s="22" t="s">
        <v>64</v>
      </c>
      <c r="D26" s="23" t="s">
        <v>21</v>
      </c>
      <c r="E26" s="23">
        <v>10</v>
      </c>
      <c r="F26" s="25">
        <v>25</v>
      </c>
      <c r="G26" s="16">
        <f t="shared" si="0"/>
        <v>250</v>
      </c>
      <c r="H26" s="17" t="str">
        <f>_xlfn.DISPIMG("ID_FA1B7FBD91F74B7FB0207C430BBC848C",1)</f>
        <v>=DISPIMG("ID_FA1B7FBD91F74B7FB0207C430BBC848C",1)</v>
      </c>
      <c r="I26" s="18"/>
    </row>
    <row r="27" s="1" customFormat="1" ht="75" customHeight="1" spans="1:9">
      <c r="A27" s="13">
        <v>25</v>
      </c>
      <c r="B27" s="21" t="s">
        <v>65</v>
      </c>
      <c r="C27" s="22" t="s">
        <v>66</v>
      </c>
      <c r="D27" s="23" t="s">
        <v>12</v>
      </c>
      <c r="E27" s="23">
        <v>500</v>
      </c>
      <c r="F27" s="25">
        <v>3.5</v>
      </c>
      <c r="G27" s="16">
        <f t="shared" si="0"/>
        <v>1750</v>
      </c>
      <c r="H27" s="17" t="str">
        <f>_xlfn.DISPIMG("ID_EBCBCBF9D580404E9686542D1494749F",1)</f>
        <v>=DISPIMG("ID_EBCBCBF9D580404E9686542D1494749F",1)</v>
      </c>
      <c r="I27" s="18"/>
    </row>
    <row r="28" s="1" customFormat="1" ht="75" customHeight="1" spans="1:9">
      <c r="A28" s="13">
        <v>26</v>
      </c>
      <c r="B28" s="21" t="s">
        <v>67</v>
      </c>
      <c r="C28" s="22" t="s">
        <v>68</v>
      </c>
      <c r="D28" s="23" t="s">
        <v>21</v>
      </c>
      <c r="E28" s="23">
        <v>500</v>
      </c>
      <c r="F28" s="25">
        <v>4</v>
      </c>
      <c r="G28" s="16">
        <f t="shared" si="0"/>
        <v>2000</v>
      </c>
      <c r="H28" s="17" t="str">
        <f>_xlfn.DISPIMG("ID_B74947547C4048FC8B9159F68213EE06",1)</f>
        <v>=DISPIMG("ID_B74947547C4048FC8B9159F68213EE06",1)</v>
      </c>
      <c r="I28" s="18"/>
    </row>
    <row r="29" s="1" customFormat="1" ht="75" customHeight="1" spans="1:9">
      <c r="A29" s="13">
        <v>27</v>
      </c>
      <c r="B29" s="21" t="s">
        <v>69</v>
      </c>
      <c r="C29" s="22" t="s">
        <v>70</v>
      </c>
      <c r="D29" s="23" t="s">
        <v>21</v>
      </c>
      <c r="E29" s="23">
        <v>100</v>
      </c>
      <c r="F29" s="25">
        <v>19.5</v>
      </c>
      <c r="G29" s="16">
        <f t="shared" si="0"/>
        <v>1950</v>
      </c>
      <c r="H29" s="17" t="str">
        <f>_xlfn.DISPIMG("ID_47D2523A008B435BBEC6A3E1E3238A1A",1)</f>
        <v>=DISPIMG("ID_47D2523A008B435BBEC6A3E1E3238A1A",1)</v>
      </c>
      <c r="I29" s="26"/>
    </row>
    <row r="30" s="1" customFormat="1" ht="75" customHeight="1" spans="1:9">
      <c r="A30" s="13">
        <v>28</v>
      </c>
      <c r="B30" s="21" t="s">
        <v>71</v>
      </c>
      <c r="C30" s="22" t="s">
        <v>72</v>
      </c>
      <c r="D30" s="23" t="s">
        <v>21</v>
      </c>
      <c r="E30" s="23">
        <v>500</v>
      </c>
      <c r="F30" s="25">
        <v>6</v>
      </c>
      <c r="G30" s="16">
        <f t="shared" si="0"/>
        <v>3000</v>
      </c>
      <c r="H30" s="17" t="str">
        <f>_xlfn.DISPIMG("ID_49C4FC61B974444CBE5E7294387F4F4B",1)</f>
        <v>=DISPIMG("ID_49C4FC61B974444CBE5E7294387F4F4B",1)</v>
      </c>
      <c r="I30" s="18"/>
    </row>
    <row r="31" customFormat="1" ht="75" customHeight="1" spans="1:9">
      <c r="A31" s="13">
        <v>29</v>
      </c>
      <c r="B31" s="21" t="s">
        <v>73</v>
      </c>
      <c r="C31" s="22" t="s">
        <v>74</v>
      </c>
      <c r="D31" s="23" t="s">
        <v>21</v>
      </c>
      <c r="E31" s="23">
        <v>10</v>
      </c>
      <c r="F31" s="25">
        <v>18</v>
      </c>
      <c r="G31" s="16">
        <f t="shared" si="0"/>
        <v>180</v>
      </c>
      <c r="H31" s="17" t="str">
        <f>_xlfn.DISPIMG("ID_3B19E75C9D574665B0A2B9029413C4A4",1)</f>
        <v>=DISPIMG("ID_3B19E75C9D574665B0A2B9029413C4A4",1)</v>
      </c>
      <c r="I31" s="27"/>
    </row>
    <row r="32" customFormat="1" ht="75" customHeight="1" spans="1:9">
      <c r="A32" s="13">
        <v>30</v>
      </c>
      <c r="B32" s="28" t="s">
        <v>75</v>
      </c>
      <c r="C32" s="29" t="s">
        <v>76</v>
      </c>
      <c r="D32" s="30" t="s">
        <v>21</v>
      </c>
      <c r="E32" s="23">
        <v>20</v>
      </c>
      <c r="F32" s="25">
        <v>38</v>
      </c>
      <c r="G32" s="16">
        <f t="shared" si="0"/>
        <v>760</v>
      </c>
      <c r="H32" s="17" t="str">
        <f>_xlfn.DISPIMG("ID_6AFFF044336E44E9AAAB832B5AC0CD8F",1)</f>
        <v>=DISPIMG("ID_6AFFF044336E44E9AAAB832B5AC0CD8F",1)</v>
      </c>
      <c r="I32" s="27"/>
    </row>
    <row r="33" customFormat="1" ht="75" customHeight="1" spans="1:9">
      <c r="A33" s="13">
        <v>31</v>
      </c>
      <c r="B33" s="28" t="s">
        <v>77</v>
      </c>
      <c r="C33" s="29" t="s">
        <v>78</v>
      </c>
      <c r="D33" s="30" t="s">
        <v>21</v>
      </c>
      <c r="E33" s="23">
        <v>20</v>
      </c>
      <c r="F33" s="25">
        <v>60</v>
      </c>
      <c r="G33" s="16">
        <f t="shared" si="0"/>
        <v>1200</v>
      </c>
      <c r="H33" s="17" t="str">
        <f>_xlfn.DISPIMG("ID_E671E3A68625432A8E59A3F2214F603E",1)</f>
        <v>=DISPIMG("ID_E671E3A68625432A8E59A3F2214F603E",1)</v>
      </c>
      <c r="I33" s="27"/>
    </row>
    <row r="34" customFormat="1" ht="75" customHeight="1" spans="1:9">
      <c r="A34" s="13">
        <v>32</v>
      </c>
      <c r="B34" s="28" t="s">
        <v>79</v>
      </c>
      <c r="C34" s="29" t="s">
        <v>80</v>
      </c>
      <c r="D34" s="30" t="s">
        <v>21</v>
      </c>
      <c r="E34" s="23">
        <v>10</v>
      </c>
      <c r="F34" s="25">
        <v>30</v>
      </c>
      <c r="G34" s="16">
        <f t="shared" si="0"/>
        <v>300</v>
      </c>
      <c r="H34" s="17"/>
      <c r="I34" s="27"/>
    </row>
    <row r="35" customFormat="1" ht="75" customHeight="1" spans="1:9">
      <c r="A35" s="13">
        <v>33</v>
      </c>
      <c r="B35" s="28" t="s">
        <v>81</v>
      </c>
      <c r="C35" s="29" t="s">
        <v>82</v>
      </c>
      <c r="D35" s="30" t="s">
        <v>21</v>
      </c>
      <c r="E35" s="23">
        <v>6</v>
      </c>
      <c r="F35" s="25">
        <v>17</v>
      </c>
      <c r="G35" s="16">
        <f t="shared" si="0"/>
        <v>102</v>
      </c>
      <c r="H35" s="17" t="str">
        <f>_xlfn.DISPIMG("ID_16710AC1990242EEBEAB694E857E4885",1)</f>
        <v>=DISPIMG("ID_16710AC1990242EEBEAB694E857E4885",1)</v>
      </c>
      <c r="I35" s="27"/>
    </row>
    <row r="36" customFormat="1" ht="75" customHeight="1" spans="1:9">
      <c r="A36" s="13">
        <v>34</v>
      </c>
      <c r="B36" s="28" t="s">
        <v>83</v>
      </c>
      <c r="C36" s="29" t="s">
        <v>84</v>
      </c>
      <c r="D36" s="30" t="s">
        <v>21</v>
      </c>
      <c r="E36" s="23">
        <v>20</v>
      </c>
      <c r="F36" s="25">
        <v>30</v>
      </c>
      <c r="G36" s="16">
        <f t="shared" si="0"/>
        <v>600</v>
      </c>
      <c r="H36" s="17" t="str">
        <f>_xlfn.DISPIMG("ID_19EF32BD7DDF4FABB40D197ACBA28A4D",1)</f>
        <v>=DISPIMG("ID_19EF32BD7DDF4FABB40D197ACBA28A4D",1)</v>
      </c>
      <c r="I36" s="27"/>
    </row>
    <row r="37" ht="75" customHeight="1" spans="1:9">
      <c r="A37" s="13">
        <v>35</v>
      </c>
      <c r="B37" s="28" t="s">
        <v>85</v>
      </c>
      <c r="C37" s="29" t="s">
        <v>86</v>
      </c>
      <c r="D37" s="30" t="s">
        <v>15</v>
      </c>
      <c r="E37" s="23">
        <v>4</v>
      </c>
      <c r="F37" s="25">
        <v>25</v>
      </c>
      <c r="G37" s="16">
        <f t="shared" si="0"/>
        <v>100</v>
      </c>
      <c r="H37" s="17" t="str">
        <f>_xlfn.DISPIMG("ID_0D28B15DECEC4216B893920A241EFD63",1)</f>
        <v>=DISPIMG("ID_0D28B15DECEC4216B893920A241EFD63",1)</v>
      </c>
      <c r="I37" s="17"/>
    </row>
    <row r="38" ht="75" customHeight="1" spans="1:9">
      <c r="A38" s="13">
        <v>36</v>
      </c>
      <c r="B38" s="28" t="s">
        <v>87</v>
      </c>
      <c r="C38" s="29" t="s">
        <v>88</v>
      </c>
      <c r="D38" s="30" t="s">
        <v>89</v>
      </c>
      <c r="E38" s="23">
        <v>10</v>
      </c>
      <c r="F38" s="25">
        <v>80</v>
      </c>
      <c r="G38" s="16">
        <f t="shared" si="0"/>
        <v>800</v>
      </c>
      <c r="H38" s="17" t="str">
        <f>_xlfn.DISPIMG("ID_0E5EE00D58B64CB7B7FD2B58D4396253",1)</f>
        <v>=DISPIMG("ID_0E5EE00D58B64CB7B7FD2B58D4396253",1)</v>
      </c>
      <c r="I38" s="18"/>
    </row>
    <row r="39" ht="75" customHeight="1" spans="1:9">
      <c r="A39" s="13">
        <v>37</v>
      </c>
      <c r="B39" s="28" t="s">
        <v>90</v>
      </c>
      <c r="C39" s="29" t="s">
        <v>91</v>
      </c>
      <c r="D39" s="30" t="s">
        <v>92</v>
      </c>
      <c r="E39" s="23">
        <v>10</v>
      </c>
      <c r="F39" s="25">
        <v>25</v>
      </c>
      <c r="G39" s="16">
        <f t="shared" si="0"/>
        <v>250</v>
      </c>
      <c r="H39" s="17" t="str">
        <f>_xlfn.DISPIMG("ID_8696E9C7FB3244E9BEF7263362FFD925",1)</f>
        <v>=DISPIMG("ID_8696E9C7FB3244E9BEF7263362FFD925",1)</v>
      </c>
      <c r="I39" s="18"/>
    </row>
    <row r="40" ht="75" customHeight="1" spans="1:9">
      <c r="A40" s="13">
        <v>38</v>
      </c>
      <c r="B40" s="28" t="s">
        <v>93</v>
      </c>
      <c r="C40" s="29" t="s">
        <v>94</v>
      </c>
      <c r="D40" s="30" t="s">
        <v>21</v>
      </c>
      <c r="E40" s="23">
        <v>10</v>
      </c>
      <c r="F40" s="25">
        <v>15</v>
      </c>
      <c r="G40" s="16">
        <f t="shared" si="0"/>
        <v>150</v>
      </c>
      <c r="H40" s="17" t="str">
        <f>_xlfn.DISPIMG("ID_A4A8615403F440FEBAEB92171921BF26",1)</f>
        <v>=DISPIMG("ID_A4A8615403F440FEBAEB92171921BF26",1)</v>
      </c>
      <c r="I40" s="18"/>
    </row>
    <row r="41" ht="75" customHeight="1" spans="1:9">
      <c r="A41" s="13">
        <v>39</v>
      </c>
      <c r="B41" s="28" t="s">
        <v>95</v>
      </c>
      <c r="C41" s="29" t="s">
        <v>96</v>
      </c>
      <c r="D41" s="30" t="s">
        <v>21</v>
      </c>
      <c r="E41" s="23">
        <v>50</v>
      </c>
      <c r="F41" s="25">
        <v>10</v>
      </c>
      <c r="G41" s="16">
        <f t="shared" si="0"/>
        <v>500</v>
      </c>
      <c r="H41" s="17" t="str">
        <f>_xlfn.DISPIMG("ID_774EF0A23912431FA35F6B2D272015AD",1)</f>
        <v>=DISPIMG("ID_774EF0A23912431FA35F6B2D272015AD",1)</v>
      </c>
      <c r="I41" s="18"/>
    </row>
    <row r="42" ht="75" customHeight="1" spans="1:9">
      <c r="A42" s="13">
        <v>40</v>
      </c>
      <c r="B42" s="28" t="s">
        <v>97</v>
      </c>
      <c r="C42" s="29" t="s">
        <v>98</v>
      </c>
      <c r="D42" s="30" t="s">
        <v>21</v>
      </c>
      <c r="E42" s="23">
        <v>200</v>
      </c>
      <c r="F42" s="25">
        <v>13</v>
      </c>
      <c r="G42" s="16">
        <f t="shared" si="0"/>
        <v>2600</v>
      </c>
      <c r="H42" s="17" t="str">
        <f>_xlfn.DISPIMG("ID_A7C9E26426964E44B66C2A5B97B8B35E",1)</f>
        <v>=DISPIMG("ID_A7C9E26426964E44B66C2A5B97B8B35E",1)</v>
      </c>
      <c r="I42" s="18"/>
    </row>
    <row r="43" ht="25" customHeight="1" spans="1:9">
      <c r="A43" s="31"/>
      <c r="B43" s="32"/>
      <c r="C43" s="32"/>
      <c r="D43" s="33"/>
      <c r="E43" s="34"/>
      <c r="F43" s="35"/>
      <c r="G43" s="36">
        <f>SUM(G3:G42)</f>
        <v>41700</v>
      </c>
      <c r="H43" s="35"/>
      <c r="I43" s="37"/>
    </row>
    <row r="44" ht="22" customHeight="1" spans="1:9">
      <c r="A44" s="38"/>
      <c r="B44" s="39"/>
      <c r="C44" s="40"/>
      <c r="D44" s="41" t="s">
        <v>99</v>
      </c>
      <c r="E44" s="42"/>
      <c r="F44" s="43">
        <f>G43</f>
        <v>41700</v>
      </c>
      <c r="G44" s="44"/>
      <c r="H44" s="44"/>
      <c r="I44" s="45"/>
    </row>
    <row r="45" ht="15" customHeight="1" spans="1:9">
      <c r="A45" s="46"/>
      <c r="B45" s="47"/>
      <c r="C45" s="47"/>
      <c r="D45" s="48"/>
      <c r="E45" s="46"/>
      <c r="F45" s="49"/>
      <c r="G45" s="49"/>
      <c r="H45" s="49"/>
    </row>
    <row r="46" ht="15" customHeight="1" spans="1:9">
      <c r="A46" s="46"/>
      <c r="B46" s="47"/>
      <c r="C46" s="47"/>
      <c r="D46" s="48"/>
      <c r="E46" s="46"/>
      <c r="F46" s="49"/>
      <c r="G46" s="49"/>
      <c r="H46" s="49"/>
    </row>
    <row r="47" ht="15" customHeight="1" spans="1:9">
      <c r="A47" s="46"/>
      <c r="B47" s="47"/>
      <c r="D47" s="48"/>
      <c r="E47" s="46" t="s">
        <v>100</v>
      </c>
      <c r="F47" s="49"/>
      <c r="G47" s="50"/>
      <c r="H47" s="49"/>
    </row>
    <row r="48" ht="15" customHeight="1" spans="1:9">
      <c r="A48" s="46"/>
      <c r="B48" s="47"/>
      <c r="C48" s="47"/>
      <c r="D48" s="48"/>
      <c r="E48" s="46"/>
      <c r="F48" s="49"/>
      <c r="G48" s="49"/>
      <c r="H48" s="49"/>
    </row>
    <row r="49" spans="1:8">
      <c r="A49" s="46"/>
      <c r="B49" s="47"/>
      <c r="C49" s="47"/>
      <c r="D49" s="48"/>
      <c r="E49" s="46"/>
      <c r="F49" s="49"/>
      <c r="G49" s="50" t="s">
        <v>101</v>
      </c>
      <c r="H49" s="49"/>
    </row>
  </sheetData>
  <autoFilter xmlns:etc="http://www.wps.cn/officeDocument/2017/etCustomData" ref="A2:G49" etc:filterBottomFollowUsedRange="0">
    <extLst/>
  </autoFilter>
  <mergeCells count="3">
    <mergeCell ref="A1:I1"/>
    <mergeCell ref="D44:E44"/>
    <mergeCell ref="F44:G44"/>
  </mergeCells>
  <pageMargins left="0.75" right="0.75" top="1" bottom="1" header="0.51" footer="0.51"/>
  <pageSetup paperSize="9" scale="77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徐思</cp:lastModifiedBy>
  <cp:revision>1</cp:revision>
  <dcterms:created xsi:type="dcterms:W3CDTF">2016-12-02T08:54:00Z</dcterms:created>
  <dcterms:modified xsi:type="dcterms:W3CDTF">2026-06-17T07:28:53Z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64146FEDDEFD4AF48F655325D5F43A68_13</vt:lpwstr>
  </property>
  <property fmtid="{D5CDD505-2E9C-101B-9397-08002B2CF9AE}" pid="4" name="CalculationRule">
    <vt:r8>0</vt:r8>
  </property>
</Properties>
</file>